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nyo Enerji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<sst xmlns="http://schemas.openxmlformats.org/spreadsheetml/2006/main" count="65" uniqueCount="64">
  <si>
    <t xml:space="preserve">BANYO BAZLI ENERJİ HESABI  —  Buhar &amp; Elektrik</t>
  </si>
  <si>
    <t xml:space="preserve">60 °C ile başlamak  vs  25–30 °C ile başlamak  ·  Bahri Budak  ·  bahribudak.com</t>
  </si>
  <si>
    <t xml:space="preserve">GİRDİLER  (sarı hücreleri kendi tesisine göre değiştir)</t>
  </si>
  <si>
    <t xml:space="preserve">Makine kapasitesi</t>
  </si>
  <si>
    <t xml:space="preserve">kg kumaş</t>
  </si>
  <si>
    <t xml:space="preserve">Flotte oranı (1:X)</t>
  </si>
  <si>
    <t xml:space="preserve">L su / kg kumaş</t>
  </si>
  <si>
    <t xml:space="preserve">Banyo su hacmi</t>
  </si>
  <si>
    <t xml:space="preserve">L  (otomatik)</t>
  </si>
  <si>
    <t xml:space="preserve">Soğuk dolum sıcaklığı</t>
  </si>
  <si>
    <t xml:space="preserve">°C  (senaryo B)</t>
  </si>
  <si>
    <t xml:space="preserve">Sıcak dolum sıcaklığı</t>
  </si>
  <si>
    <t xml:space="preserve">°C  (senaryo A)</t>
  </si>
  <si>
    <t xml:space="preserve">Suyun özgül ısısı c</t>
  </si>
  <si>
    <t xml:space="preserve">kJ/kg·°C (sabit)</t>
  </si>
  <si>
    <t xml:space="preserve">Buhar gizli ısısı h_fg</t>
  </si>
  <si>
    <t xml:space="preserve">kJ/kg (≈4 barg, buhar tablosu)</t>
  </si>
  <si>
    <t xml:space="preserve">Isı transfer verimi</t>
  </si>
  <si>
    <t xml:space="preserve">indirekt serpantin</t>
  </si>
  <si>
    <t xml:space="preserve">Sirkülasyon pompası gücü</t>
  </si>
  <si>
    <t xml:space="preserve">kW</t>
  </si>
  <si>
    <t xml:space="preserve">Isıtma rampası</t>
  </si>
  <si>
    <t xml:space="preserve">°C/dk</t>
  </si>
  <si>
    <t xml:space="preserve">Buhar birim maliyeti</t>
  </si>
  <si>
    <t xml:space="preserve">₺ / ton buhar  (gir)</t>
  </si>
  <si>
    <t xml:space="preserve">Elektrik birim maliyeti</t>
  </si>
  <si>
    <t xml:space="preserve">₺ / kWh  (gir)</t>
  </si>
  <si>
    <t xml:space="preserve">Günlük parti sayısı</t>
  </si>
  <si>
    <t xml:space="preserve">adet / gün</t>
  </si>
  <si>
    <t xml:space="preserve">BANYO TABLOSU  (banyo adı ve hedef sıcaklığı düzenlenebilir)</t>
  </si>
  <si>
    <t xml:space="preserve">No</t>
  </si>
  <si>
    <t xml:space="preserve">Banyo Adı</t>
  </si>
  <si>
    <t xml:space="preserve">Hedef °C</t>
  </si>
  <si>
    <t xml:space="preserve">Su (L)</t>
  </si>
  <si>
    <t xml:space="preserve">ΔT Sıcak</t>
  </si>
  <si>
    <t xml:space="preserve">Buhar SICAK (kg)</t>
  </si>
  <si>
    <t xml:space="preserve">ΔT Soğuk</t>
  </si>
  <si>
    <t xml:space="preserve">Buhar SOĞUK (kg)</t>
  </si>
  <si>
    <t xml:space="preserve">Buhar Farkı (kg)</t>
  </si>
  <si>
    <t xml:space="preserve">Süre Farkı (dk)</t>
  </si>
  <si>
    <t xml:space="preserve">Elektrik Farkı (kWh)</t>
  </si>
  <si>
    <t xml:space="preserve">Boya banyosu</t>
  </si>
  <si>
    <t xml:space="preserve">Soğuk durulama</t>
  </si>
  <si>
    <t xml:space="preserve">Sıcak durulama</t>
  </si>
  <si>
    <t xml:space="preserve">Nötralizasyon (asetik)</t>
  </si>
  <si>
    <t xml:space="preserve">Sabunlama 1</t>
  </si>
  <si>
    <t xml:space="preserve">Sabunlama 2</t>
  </si>
  <si>
    <t xml:space="preserve">Ilık durulama</t>
  </si>
  <si>
    <t xml:space="preserve">Yumuşatma</t>
  </si>
  <si>
    <t xml:space="preserve">TOPLAM</t>
  </si>
  <si>
    <t xml:space="preserve">SONUÇ  —  60 °C dolumla kurtarılan (parti &amp; günlük)</t>
  </si>
  <si>
    <t xml:space="preserve">Buhar tasarrufu (parti başına)</t>
  </si>
  <si>
    <t xml:space="preserve">Elektrik tasarrufu (parti başına)</t>
  </si>
  <si>
    <t xml:space="preserve">Buhar tasarrufu (günlük)</t>
  </si>
  <si>
    <t xml:space="preserve">Elektrik tasarrufu (günlük)</t>
  </si>
  <si>
    <t xml:space="preserve">Buhar maliyet tasarrufu (parti)</t>
  </si>
  <si>
    <t xml:space="preserve">Elektrik maliyet tasarrufu (parti)</t>
  </si>
  <si>
    <t xml:space="preserve">TOPLAM maliyet tasarrufu (günlük)</t>
  </si>
  <si>
    <t xml:space="preserve">YÖNTEM:  Q = m × c × ΔT  →  Buhar = Q / (h_fg × verim).  c=4,186 kJ/kg·°C; h_fg buhar tablosundan (basınca bağlı).</t>
  </si>
  <si>
    <t xml:space="preserve">ÖNEMLİ:  60 °C dolum, 30 °C'lik ısıtmayı yok etmez; yerini değiştirir. Gerçek TASARRUF, 60 °C su ısı GERİ KAZANIMINDAN</t>
  </si>
  <si>
    <t xml:space="preserve">          (sıcak banyo atık suyu / kondens / flaş buhar) geliyorsa ortaya çıkar. Buharla ısıtıp kullanıyorsan net tasarruf olmaz.</t>
  </si>
  <si>
    <t xml:space="preserve">ELEKTRİK farkı:  yalnızca ısıtma rampası boyunca pompa elektriği. Çevrim süresi kısaldığından kapasite de artar.</t>
  </si>
  <si>
    <t xml:space="preserve">Hedef sıcaklığı dolum sıcaklığının altında olan banyolarda fark, ancak yeterli sıcaklıkta geri kazanım suyu varsa geçerlidir.</t>
  </si>
  <si>
    <t xml:space="preserve">Kaynaklar:  Suyun c değeri ve doymuş buhar gizli ısısı standart buhar/termodinamik tablolarıdır (IAPWS-IF97).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</si>
</sst>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0.0"/>
    <numFmt numFmtId="167" formatCode="#,##0"/>
    <numFmt numFmtId="168" formatCode="0.000"/>
    <numFmt numFmtId="169" formatCode="0%"/>
    <numFmt numFmtId="170" formatCode="0.00"/>
    <numFmt numFmtId="171" formatCode="#,##0.0&quot; kg&quot;"/>
    <numFmt numFmtId="172" formatCode="#,##0.0&quot; kWh&quot;"/>
    <numFmt numFmtId="173" formatCode="#,##0&quot; kg/gün&quot;"/>
    <numFmt numFmtId="174" formatCode="#,##0&quot; kWh/gün&quot;"/>
    <numFmt numFmtId="175" formatCode="#,##0&quot; ₺&quot;"/>
    <numFmt numFmtId="176" formatCode="#,##0&quot; ₺/gün&quot;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Poppins"/>
      <family val="0"/>
      <charset val="1"/>
    </font>
    <font>
      <b val="true"/>
      <sz val="10"/>
      <color rgb="FFF5C518"/>
      <name val="Poppins"/>
      <family val="0"/>
      <charset val="1"/>
    </font>
    <font>
      <b val="true"/>
      <sz val="11"/>
      <color rgb="FFFFFFFF"/>
      <name val="Poppins"/>
      <family val="0"/>
      <charset val="1"/>
    </font>
    <font>
      <sz val="11"/>
      <name val="Poppins"/>
      <family val="0"/>
      <charset val="1"/>
    </font>
    <font>
      <b val="true"/>
      <sz val="11"/>
      <color rgb="FF0000FF"/>
      <name val="Poppins"/>
      <family val="0"/>
      <charset val="1"/>
    </font>
    <font>
      <i val="true"/>
      <sz val="9"/>
      <color rgb="FF6B7280"/>
      <name val="Poppins"/>
      <family val="0"/>
      <charset val="1"/>
    </font>
    <font>
      <b val="true"/>
      <sz val="9"/>
      <color rgb="FFFFFFFF"/>
      <name val="Poppins"/>
      <family val="0"/>
      <charset val="1"/>
    </font>
    <font>
      <sz val="11"/>
      <color rgb="FF0000FF"/>
      <name val="Poppins"/>
      <family val="0"/>
      <charset val="1"/>
    </font>
    <font>
      <b val="true"/>
      <sz val="11"/>
      <name val="Poppins"/>
      <family val="0"/>
      <charset val="1"/>
    </font>
    <font>
      <b val="true"/>
      <sz val="12"/>
      <color rgb="FF0F1A3A"/>
      <name val="Poppins"/>
      <family val="0"/>
      <charset val="1"/>
    </font>
    <font>
      <b val="true"/>
      <sz val="11"/>
      <color rgb="FF0F1A3A"/>
      <name val="Poppins"/>
      <family val="0"/>
      <charset val="1"/>
    </font>
    <font>
      <sz val="9"/>
      <color rgb="FF6B7280"/>
      <name val="Poppins"/>
      <family val="0"/>
      <charset val="1"/>
    </font>
    <font>
      <b val="true"/>
      <sz val="9"/>
      <color rgb="FF6B7280"/>
      <name val="Poppins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F1A3A"/>
        <bgColor rgb="FF14264A"/>
      </patternFill>
    </fill>
    <fill>
      <patternFill patternType="solid">
        <fgColor rgb="FF14264A"/>
        <bgColor rgb="FF0F1A3A"/>
      </patternFill>
    </fill>
    <fill>
      <patternFill patternType="solid">
        <fgColor rgb="FFFFF6D6"/>
        <bgColor rgb="FFF0F0F0"/>
      </patternFill>
    </fill>
    <fill>
      <patternFill patternType="solid">
        <fgColor rgb="FFEAF1F8"/>
        <bgColor rgb="FFF0F0F0"/>
      </patternFill>
    </fill>
    <fill>
      <patternFill patternType="solid">
        <fgColor rgb="FFF0F0F0"/>
        <bgColor rgb="FFEAF1F8"/>
      </patternFill>
    </fill>
    <fill>
      <patternFill patternType="solid">
        <fgColor rgb="FF1E3A5F"/>
        <bgColor rgb="FF14264A"/>
      </patternFill>
    </fill>
    <fill>
      <patternFill patternType="solid">
        <fgColor rgb="FFDCEBFA"/>
        <bgColor rgb="FFEAF1F8"/>
      </patternFill>
    </fill>
    <fill>
      <patternFill patternType="solid">
        <fgColor rgb="FFF5C518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6D6"/>
      <rgbColor rgb="FFDCEB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1F8"/>
      <rgbColor rgb="FFF0F0F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5C518"/>
      <rgbColor rgb="FFFF9900"/>
      <rgbColor rgb="FFFF6600"/>
      <rgbColor rgb="FF6B7280"/>
      <rgbColor rgb="FF969696"/>
      <rgbColor rgb="FF1E3A5F"/>
      <rgbColor rgb="FF339966"/>
      <rgbColor rgb="FF0F1A3A"/>
      <rgbColor rgb="FF333300"/>
      <rgbColor rgb="FF993300"/>
      <rgbColor rgb="FF993366"/>
      <rgbColor rgb="FF333399"/>
      <rgbColor rgb="FF1426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fals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0"/>
    <col collapsed="false" customWidth="true" hidden="false" outlineLevel="0" max="5" min="3" style="0" width="12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13"/>
    <col collapsed="false" customWidth="true" hidden="false" outlineLevel="0" max="10" min="10" style="0" width="12"/>
    <col collapsed="false" customWidth="true" hidden="false" outlineLevel="0" max="11" min="11" style="0" width="1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15" hidden="false" customHeight="false" outlineLevel="0" collapsed="false">
      <c r="A4" s="3" t="s">
        <v>2</v>
      </c>
      <c r="B4" s="3"/>
      <c r="C4" s="3"/>
    </row>
    <row r="5" customFormat="false" ht="17.15" hidden="false" customHeight="false" outlineLevel="0" collapsed="false">
      <c r="A5" s="4" t="s">
        <v>3</v>
      </c>
      <c r="B5" s="5" t="n">
        <v>500</v>
      </c>
      <c r="C5" s="6" t="s">
        <v>4</v>
      </c>
    </row>
    <row r="6" customFormat="false" ht="17.15" hidden="false" customHeight="false" outlineLevel="0" collapsed="false">
      <c r="A6" s="4" t="s">
        <v>5</v>
      </c>
      <c r="B6" s="7" t="n">
        <v>5</v>
      </c>
      <c r="C6" s="6" t="s">
        <v>6</v>
      </c>
    </row>
    <row r="7" customFormat="false" ht="17.15" hidden="false" customHeight="false" outlineLevel="0" collapsed="false">
      <c r="A7" s="4" t="s">
        <v>7</v>
      </c>
      <c r="B7" s="8" t="n">
        <f aca="false">B5*B6</f>
        <v>2500</v>
      </c>
      <c r="C7" s="6" t="s">
        <v>8</v>
      </c>
    </row>
    <row r="8" customFormat="false" ht="17.15" hidden="false" customHeight="false" outlineLevel="0" collapsed="false">
      <c r="A8" s="4" t="s">
        <v>9</v>
      </c>
      <c r="B8" s="7" t="n">
        <v>27.5</v>
      </c>
      <c r="C8" s="6" t="s">
        <v>10</v>
      </c>
    </row>
    <row r="9" customFormat="false" ht="17.15" hidden="false" customHeight="false" outlineLevel="0" collapsed="false">
      <c r="A9" s="4" t="s">
        <v>11</v>
      </c>
      <c r="B9" s="7" t="n">
        <v>60</v>
      </c>
      <c r="C9" s="6" t="s">
        <v>12</v>
      </c>
    </row>
    <row r="10" customFormat="false" ht="17.15" hidden="false" customHeight="false" outlineLevel="0" collapsed="false">
      <c r="A10" s="4" t="s">
        <v>13</v>
      </c>
      <c r="B10" s="9" t="n">
        <v>4.186</v>
      </c>
      <c r="C10" s="6" t="s">
        <v>14</v>
      </c>
    </row>
    <row r="11" customFormat="false" ht="17.15" hidden="false" customHeight="false" outlineLevel="0" collapsed="false">
      <c r="A11" s="4" t="s">
        <v>15</v>
      </c>
      <c r="B11" s="5" t="n">
        <v>2108</v>
      </c>
      <c r="C11" s="6" t="s">
        <v>16</v>
      </c>
    </row>
    <row r="12" customFormat="false" ht="17.15" hidden="false" customHeight="false" outlineLevel="0" collapsed="false">
      <c r="A12" s="4" t="s">
        <v>17</v>
      </c>
      <c r="B12" s="10" t="n">
        <v>0.9</v>
      </c>
      <c r="C12" s="6" t="s">
        <v>18</v>
      </c>
    </row>
    <row r="13" customFormat="false" ht="17.15" hidden="false" customHeight="false" outlineLevel="0" collapsed="false">
      <c r="A13" s="4" t="s">
        <v>19</v>
      </c>
      <c r="B13" s="5" t="n">
        <v>45</v>
      </c>
      <c r="C13" s="6" t="s">
        <v>20</v>
      </c>
    </row>
    <row r="14" customFormat="false" ht="17.15" hidden="false" customHeight="false" outlineLevel="0" collapsed="false">
      <c r="A14" s="4" t="s">
        <v>21</v>
      </c>
      <c r="B14" s="7" t="n">
        <v>2</v>
      </c>
      <c r="C14" s="6" t="s">
        <v>22</v>
      </c>
    </row>
    <row r="15" customFormat="false" ht="15" hidden="false" customHeight="false" outlineLevel="0" collapsed="false">
      <c r="A15" s="4" t="s">
        <v>23</v>
      </c>
      <c r="B15" s="11"/>
      <c r="C15" s="6" t="s">
        <v>24</v>
      </c>
    </row>
    <row r="16" customFormat="false" ht="15" hidden="false" customHeight="false" outlineLevel="0" collapsed="false">
      <c r="A16" s="4" t="s">
        <v>25</v>
      </c>
      <c r="B16" s="12"/>
      <c r="C16" s="6" t="s">
        <v>26</v>
      </c>
    </row>
    <row r="17" customFormat="false" ht="17.15" hidden="false" customHeight="false" outlineLevel="0" collapsed="false">
      <c r="A17" s="4" t="s">
        <v>27</v>
      </c>
      <c r="B17" s="5" t="n">
        <v>1</v>
      </c>
      <c r="C17" s="6" t="s">
        <v>28</v>
      </c>
    </row>
    <row r="19" customFormat="false" ht="15" hidden="false" customHeight="false" outlineLevel="0" collapsed="false">
      <c r="A19" s="3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customFormat="false" ht="33.75" hidden="false" customHeight="true" outlineLevel="0" collapsed="false">
      <c r="A20" s="13" t="s">
        <v>30</v>
      </c>
      <c r="B20" s="13" t="s">
        <v>31</v>
      </c>
      <c r="C20" s="13" t="s">
        <v>32</v>
      </c>
      <c r="D20" s="13" t="s">
        <v>33</v>
      </c>
      <c r="E20" s="13" t="s">
        <v>34</v>
      </c>
      <c r="F20" s="13" t="s">
        <v>35</v>
      </c>
      <c r="G20" s="13" t="s">
        <v>36</v>
      </c>
      <c r="H20" s="13" t="s">
        <v>37</v>
      </c>
      <c r="I20" s="13" t="s">
        <v>38</v>
      </c>
      <c r="J20" s="13" t="s">
        <v>39</v>
      </c>
      <c r="K20" s="13" t="s">
        <v>40</v>
      </c>
    </row>
    <row r="21" customFormat="false" ht="17.15" hidden="false" customHeight="false" outlineLevel="0" collapsed="false">
      <c r="A21" s="14" t="n">
        <v>1</v>
      </c>
      <c r="B21" s="15" t="s">
        <v>41</v>
      </c>
      <c r="C21" s="7" t="n">
        <v>60</v>
      </c>
      <c r="D21" s="16" t="n">
        <f aca="false">$B$7</f>
        <v>2500</v>
      </c>
      <c r="E21" s="17" t="n">
        <f aca="false">MAX(0,C21-$B$9)</f>
        <v>0</v>
      </c>
      <c r="F21" s="17" t="n">
        <f aca="false">D21*$B$10*E21/($B$11*$B$12)</f>
        <v>0</v>
      </c>
      <c r="G21" s="17" t="n">
        <f aca="false">MAX(0,C21-$B$8)</f>
        <v>32.5</v>
      </c>
      <c r="H21" s="17" t="n">
        <f aca="false">D21*$B$10*G21/($B$11*$B$12)</f>
        <v>179.270767446764</v>
      </c>
      <c r="I21" s="18" t="n">
        <f aca="false">H21-F21</f>
        <v>179.270767446764</v>
      </c>
      <c r="J21" s="17" t="n">
        <f aca="false">(G21-E21)/$B$14</f>
        <v>16.25</v>
      </c>
      <c r="K21" s="17" t="n">
        <f aca="false">$B$13*J21/60</f>
        <v>12.1875</v>
      </c>
    </row>
    <row r="22" customFormat="false" ht="17.15" hidden="false" customHeight="false" outlineLevel="0" collapsed="false">
      <c r="A22" s="14" t="n">
        <v>2</v>
      </c>
      <c r="B22" s="15" t="s">
        <v>42</v>
      </c>
      <c r="C22" s="7" t="n">
        <v>25</v>
      </c>
      <c r="D22" s="16" t="n">
        <f aca="false">$B$7</f>
        <v>2500</v>
      </c>
      <c r="E22" s="17" t="n">
        <f aca="false">MAX(0,C22-$B$9)</f>
        <v>0</v>
      </c>
      <c r="F22" s="17" t="n">
        <f aca="false">D22*$B$10*E22/($B$11*$B$12)</f>
        <v>0</v>
      </c>
      <c r="G22" s="17" t="n">
        <f aca="false">MAX(0,C22-$B$8)</f>
        <v>0</v>
      </c>
      <c r="H22" s="17" t="n">
        <f aca="false">D22*$B$10*G22/($B$11*$B$12)</f>
        <v>0</v>
      </c>
      <c r="I22" s="18" t="n">
        <f aca="false">H22-F22</f>
        <v>0</v>
      </c>
      <c r="J22" s="17" t="n">
        <f aca="false">(G22-E22)/$B$14</f>
        <v>0</v>
      </c>
      <c r="K22" s="17" t="n">
        <f aca="false">$B$13*J22/60</f>
        <v>0</v>
      </c>
    </row>
    <row r="23" customFormat="false" ht="17.15" hidden="false" customHeight="false" outlineLevel="0" collapsed="false">
      <c r="A23" s="14" t="n">
        <v>3</v>
      </c>
      <c r="B23" s="15" t="s">
        <v>43</v>
      </c>
      <c r="C23" s="7" t="n">
        <v>60</v>
      </c>
      <c r="D23" s="16" t="n">
        <f aca="false">$B$7</f>
        <v>2500</v>
      </c>
      <c r="E23" s="17" t="n">
        <f aca="false">MAX(0,C23-$B$9)</f>
        <v>0</v>
      </c>
      <c r="F23" s="17" t="n">
        <f aca="false">D23*$B$10*E23/($B$11*$B$12)</f>
        <v>0</v>
      </c>
      <c r="G23" s="17" t="n">
        <f aca="false">MAX(0,C23-$B$8)</f>
        <v>32.5</v>
      </c>
      <c r="H23" s="17" t="n">
        <f aca="false">D23*$B$10*G23/($B$11*$B$12)</f>
        <v>179.270767446764</v>
      </c>
      <c r="I23" s="18" t="n">
        <f aca="false">H23-F23</f>
        <v>179.270767446764</v>
      </c>
      <c r="J23" s="17" t="n">
        <f aca="false">(G23-E23)/$B$14</f>
        <v>16.25</v>
      </c>
      <c r="K23" s="17" t="n">
        <f aca="false">$B$13*J23/60</f>
        <v>12.1875</v>
      </c>
    </row>
    <row r="24" customFormat="false" ht="17.15" hidden="false" customHeight="false" outlineLevel="0" collapsed="false">
      <c r="A24" s="14" t="n">
        <v>4</v>
      </c>
      <c r="B24" s="15" t="s">
        <v>44</v>
      </c>
      <c r="C24" s="7" t="n">
        <v>45</v>
      </c>
      <c r="D24" s="16" t="n">
        <f aca="false">$B$7</f>
        <v>2500</v>
      </c>
      <c r="E24" s="17" t="n">
        <f aca="false">MAX(0,C24-$B$9)</f>
        <v>0</v>
      </c>
      <c r="F24" s="17" t="n">
        <f aca="false">D24*$B$10*E24/($B$11*$B$12)</f>
        <v>0</v>
      </c>
      <c r="G24" s="17" t="n">
        <f aca="false">MAX(0,C24-$B$8)</f>
        <v>17.5</v>
      </c>
      <c r="H24" s="17" t="n">
        <f aca="false">D24*$B$10*G24/($B$11*$B$12)</f>
        <v>96.530413240565</v>
      </c>
      <c r="I24" s="18" t="n">
        <f aca="false">H24-F24</f>
        <v>96.530413240565</v>
      </c>
      <c r="J24" s="17" t="n">
        <f aca="false">(G24-E24)/$B$14</f>
        <v>8.75</v>
      </c>
      <c r="K24" s="17" t="n">
        <f aca="false">$B$13*J24/60</f>
        <v>6.5625</v>
      </c>
    </row>
    <row r="25" customFormat="false" ht="17.15" hidden="false" customHeight="false" outlineLevel="0" collapsed="false">
      <c r="A25" s="14" t="n">
        <v>5</v>
      </c>
      <c r="B25" s="15" t="s">
        <v>45</v>
      </c>
      <c r="C25" s="7" t="n">
        <v>95</v>
      </c>
      <c r="D25" s="16" t="n">
        <f aca="false">$B$7</f>
        <v>2500</v>
      </c>
      <c r="E25" s="17" t="n">
        <f aca="false">MAX(0,C25-$B$9)</f>
        <v>35</v>
      </c>
      <c r="F25" s="17" t="n">
        <f aca="false">D25*$B$10*E25/($B$11*$B$12)</f>
        <v>193.06082648113</v>
      </c>
      <c r="G25" s="17" t="n">
        <f aca="false">MAX(0,C25-$B$8)</f>
        <v>67.5</v>
      </c>
      <c r="H25" s="17" t="n">
        <f aca="false">D25*$B$10*G25/($B$11*$B$12)</f>
        <v>372.331593927894</v>
      </c>
      <c r="I25" s="18" t="n">
        <f aca="false">H25-F25</f>
        <v>179.270767446764</v>
      </c>
      <c r="J25" s="17" t="n">
        <f aca="false">(G25-E25)/$B$14</f>
        <v>16.25</v>
      </c>
      <c r="K25" s="17" t="n">
        <f aca="false">$B$13*J25/60</f>
        <v>12.1875</v>
      </c>
    </row>
    <row r="26" customFormat="false" ht="17.15" hidden="false" customHeight="false" outlineLevel="0" collapsed="false">
      <c r="A26" s="14" t="n">
        <v>6</v>
      </c>
      <c r="B26" s="15" t="s">
        <v>46</v>
      </c>
      <c r="C26" s="7" t="n">
        <v>95</v>
      </c>
      <c r="D26" s="16" t="n">
        <f aca="false">$B$7</f>
        <v>2500</v>
      </c>
      <c r="E26" s="17" t="n">
        <f aca="false">MAX(0,C26-$B$9)</f>
        <v>35</v>
      </c>
      <c r="F26" s="17" t="n">
        <f aca="false">D26*$B$10*E26/($B$11*$B$12)</f>
        <v>193.06082648113</v>
      </c>
      <c r="G26" s="17" t="n">
        <f aca="false">MAX(0,C26-$B$8)</f>
        <v>67.5</v>
      </c>
      <c r="H26" s="17" t="n">
        <f aca="false">D26*$B$10*G26/($B$11*$B$12)</f>
        <v>372.331593927894</v>
      </c>
      <c r="I26" s="18" t="n">
        <f aca="false">H26-F26</f>
        <v>179.270767446764</v>
      </c>
      <c r="J26" s="17" t="n">
        <f aca="false">(G26-E26)/$B$14</f>
        <v>16.25</v>
      </c>
      <c r="K26" s="17" t="n">
        <f aca="false">$B$13*J26/60</f>
        <v>12.1875</v>
      </c>
    </row>
    <row r="27" customFormat="false" ht="17.15" hidden="false" customHeight="false" outlineLevel="0" collapsed="false">
      <c r="A27" s="14" t="n">
        <v>7</v>
      </c>
      <c r="B27" s="15" t="s">
        <v>43</v>
      </c>
      <c r="C27" s="7" t="n">
        <v>70</v>
      </c>
      <c r="D27" s="16" t="n">
        <f aca="false">$B$7</f>
        <v>2500</v>
      </c>
      <c r="E27" s="17" t="n">
        <f aca="false">MAX(0,C27-$B$9)</f>
        <v>10</v>
      </c>
      <c r="F27" s="17" t="n">
        <f aca="false">D27*$B$10*E27/($B$11*$B$12)</f>
        <v>55.1602361374657</v>
      </c>
      <c r="G27" s="17" t="n">
        <f aca="false">MAX(0,C27-$B$8)</f>
        <v>42.5</v>
      </c>
      <c r="H27" s="17" t="n">
        <f aca="false">D27*$B$10*G27/($B$11*$B$12)</f>
        <v>234.431003584229</v>
      </c>
      <c r="I27" s="18" t="n">
        <f aca="false">H27-F27</f>
        <v>179.270767446764</v>
      </c>
      <c r="J27" s="17" t="n">
        <f aca="false">(G27-E27)/$B$14</f>
        <v>16.25</v>
      </c>
      <c r="K27" s="17" t="n">
        <f aca="false">$B$13*J27/60</f>
        <v>12.1875</v>
      </c>
    </row>
    <row r="28" customFormat="false" ht="17.15" hidden="false" customHeight="false" outlineLevel="0" collapsed="false">
      <c r="A28" s="14" t="n">
        <v>8</v>
      </c>
      <c r="B28" s="15" t="s">
        <v>47</v>
      </c>
      <c r="C28" s="7" t="n">
        <v>40</v>
      </c>
      <c r="D28" s="16" t="n">
        <f aca="false">$B$7</f>
        <v>2500</v>
      </c>
      <c r="E28" s="17" t="n">
        <f aca="false">MAX(0,C28-$B$9)</f>
        <v>0</v>
      </c>
      <c r="F28" s="17" t="n">
        <f aca="false">D28*$B$10*E28/($B$11*$B$12)</f>
        <v>0</v>
      </c>
      <c r="G28" s="17" t="n">
        <f aca="false">MAX(0,C28-$B$8)</f>
        <v>12.5</v>
      </c>
      <c r="H28" s="17" t="n">
        <f aca="false">D28*$B$10*G28/($B$11*$B$12)</f>
        <v>68.9502951718322</v>
      </c>
      <c r="I28" s="18" t="n">
        <f aca="false">H28-F28</f>
        <v>68.9502951718322</v>
      </c>
      <c r="J28" s="17" t="n">
        <f aca="false">(G28-E28)/$B$14</f>
        <v>6.25</v>
      </c>
      <c r="K28" s="17" t="n">
        <f aca="false">$B$13*J28/60</f>
        <v>4.6875</v>
      </c>
    </row>
    <row r="29" customFormat="false" ht="17.15" hidden="false" customHeight="false" outlineLevel="0" collapsed="false">
      <c r="A29" s="14" t="n">
        <v>9</v>
      </c>
      <c r="B29" s="15" t="s">
        <v>48</v>
      </c>
      <c r="C29" s="7" t="n">
        <v>40</v>
      </c>
      <c r="D29" s="16" t="n">
        <f aca="false">$B$7</f>
        <v>2500</v>
      </c>
      <c r="E29" s="17" t="n">
        <f aca="false">MAX(0,C29-$B$9)</f>
        <v>0</v>
      </c>
      <c r="F29" s="17" t="n">
        <f aca="false">D29*$B$10*E29/($B$11*$B$12)</f>
        <v>0</v>
      </c>
      <c r="G29" s="17" t="n">
        <f aca="false">MAX(0,C29-$B$8)</f>
        <v>12.5</v>
      </c>
      <c r="H29" s="17" t="n">
        <f aca="false">D29*$B$10*G29/($B$11*$B$12)</f>
        <v>68.9502951718322</v>
      </c>
      <c r="I29" s="18" t="n">
        <f aca="false">H29-F29</f>
        <v>68.9502951718322</v>
      </c>
      <c r="J29" s="17" t="n">
        <f aca="false">(G29-E29)/$B$14</f>
        <v>6.25</v>
      </c>
      <c r="K29" s="17" t="n">
        <f aca="false">$B$13*J29/60</f>
        <v>4.6875</v>
      </c>
    </row>
    <row r="30" customFormat="false" ht="17.15" hidden="false" customHeight="false" outlineLevel="0" collapsed="false">
      <c r="A30" s="19" t="s">
        <v>49</v>
      </c>
      <c r="B30" s="19"/>
      <c r="C30" s="19"/>
      <c r="D30" s="20" t="n">
        <f aca="false">SUM(D21:D29)</f>
        <v>22500</v>
      </c>
      <c r="E30" s="21" t="n">
        <f aca="false">SUM(E21:E29)</f>
        <v>80</v>
      </c>
      <c r="F30" s="21" t="n">
        <f aca="false">SUM(F21:F29)</f>
        <v>441.281889099726</v>
      </c>
      <c r="G30" s="21" t="n">
        <f aca="false">SUM(G21:G29)</f>
        <v>285</v>
      </c>
      <c r="H30" s="21" t="n">
        <f aca="false">SUM(H21:H29)</f>
        <v>1572.06672991777</v>
      </c>
      <c r="I30" s="21" t="n">
        <f aca="false">SUM(I21:I29)</f>
        <v>1130.78484081805</v>
      </c>
      <c r="J30" s="21" t="n">
        <f aca="false">SUM(J21:J29)</f>
        <v>102.5</v>
      </c>
      <c r="K30" s="21" t="n">
        <f aca="false">SUM(K21:K29)</f>
        <v>76.875</v>
      </c>
    </row>
    <row r="32" customFormat="false" ht="15" hidden="false" customHeight="false" outlineLevel="0" collapsed="false">
      <c r="A32" s="22" t="s">
        <v>50</v>
      </c>
      <c r="B32" s="22"/>
      <c r="C32" s="22"/>
    </row>
    <row r="33" customFormat="false" ht="15" hidden="false" customHeight="false" outlineLevel="0" collapsed="false">
      <c r="A33" s="23" t="s">
        <v>51</v>
      </c>
      <c r="B33" s="23"/>
      <c r="C33" s="23"/>
      <c r="D33" s="24" t="n">
        <f aca="false">I30</f>
        <v>1130.78484081805</v>
      </c>
      <c r="E33" s="24"/>
      <c r="F33" s="24"/>
    </row>
    <row r="34" customFormat="false" ht="15" hidden="false" customHeight="false" outlineLevel="0" collapsed="false">
      <c r="A34" s="23" t="s">
        <v>52</v>
      </c>
      <c r="B34" s="23"/>
      <c r="C34" s="23"/>
      <c r="D34" s="25" t="n">
        <f aca="false">K30</f>
        <v>76.875</v>
      </c>
      <c r="E34" s="25"/>
      <c r="F34" s="25"/>
    </row>
    <row r="35" customFormat="false" ht="15" hidden="false" customHeight="false" outlineLevel="0" collapsed="false">
      <c r="A35" s="23" t="s">
        <v>53</v>
      </c>
      <c r="B35" s="23"/>
      <c r="C35" s="23"/>
      <c r="D35" s="26" t="n">
        <f aca="false">I30*B17</f>
        <v>1130.78484081805</v>
      </c>
      <c r="E35" s="26"/>
      <c r="F35" s="26"/>
    </row>
    <row r="36" customFormat="false" ht="15" hidden="false" customHeight="false" outlineLevel="0" collapsed="false">
      <c r="A36" s="23" t="s">
        <v>54</v>
      </c>
      <c r="B36" s="23"/>
      <c r="C36" s="23"/>
      <c r="D36" s="27" t="n">
        <f aca="false">K30*B17</f>
        <v>76.875</v>
      </c>
      <c r="E36" s="27"/>
      <c r="F36" s="27"/>
    </row>
    <row r="37" customFormat="false" ht="15" hidden="false" customHeight="false" outlineLevel="0" collapsed="false">
      <c r="A37" s="23" t="s">
        <v>55</v>
      </c>
      <c r="B37" s="23"/>
      <c r="C37" s="23"/>
      <c r="D37" s="28" t="n">
        <f aca="false">I30/1000*B15</f>
        <v>0</v>
      </c>
      <c r="E37" s="28"/>
      <c r="F37" s="28"/>
    </row>
    <row r="38" customFormat="false" ht="15" hidden="false" customHeight="false" outlineLevel="0" collapsed="false">
      <c r="A38" s="23" t="s">
        <v>56</v>
      </c>
      <c r="B38" s="23"/>
      <c r="C38" s="23"/>
      <c r="D38" s="28" t="n">
        <f aca="false">K30*B16</f>
        <v>0</v>
      </c>
      <c r="E38" s="28"/>
      <c r="F38" s="28"/>
    </row>
    <row r="39" customFormat="false" ht="15" hidden="false" customHeight="false" outlineLevel="0" collapsed="false">
      <c r="A39" s="23" t="s">
        <v>57</v>
      </c>
      <c r="B39" s="23"/>
      <c r="C39" s="23"/>
      <c r="D39" s="29" t="n">
        <f aca="false">(I30/1000*B15+K30*B16)*B17</f>
        <v>0</v>
      </c>
      <c r="E39" s="29"/>
      <c r="F39" s="29"/>
    </row>
    <row r="41" customFormat="false" ht="15" hidden="false" customHeight="false" outlineLevel="0" collapsed="false">
      <c r="A41" s="30" t="s">
        <v>58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customFormat="false" ht="15" hidden="false" customHeight="false" outlineLevel="0" collapsed="false">
      <c r="A42" s="31" t="s">
        <v>59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customFormat="false" ht="15" hidden="false" customHeight="false" outlineLevel="0" collapsed="false">
      <c r="A43" s="30" t="s">
        <v>60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customFormat="false" ht="15" hidden="false" customHeight="false" outlineLevel="0" collapsed="false">
      <c r="A44" s="30" t="s">
        <v>61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customFormat="false" ht="15" hidden="false" customHeight="false" outlineLevel="0" collapsed="false">
      <c r="A45" s="30" t="s">
        <v>62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customFormat="false" ht="15" hidden="false" customHeight="false" outlineLevel="0" collapsed="false">
      <c r="A46" s="30" t="s">
        <v>63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</sheetData>
  <mergeCells count="26">
    <mergeCell ref="A1:K1"/>
    <mergeCell ref="A2:K2"/>
    <mergeCell ref="A4:C4"/>
    <mergeCell ref="A19:K19"/>
    <mergeCell ref="A30:C30"/>
    <mergeCell ref="A32:C32"/>
    <mergeCell ref="A33:C33"/>
    <mergeCell ref="D33:F33"/>
    <mergeCell ref="A34:C34"/>
    <mergeCell ref="D34:F34"/>
    <mergeCell ref="A35:C35"/>
    <mergeCell ref="D35:F35"/>
    <mergeCell ref="A36:C36"/>
    <mergeCell ref="D36:F36"/>
    <mergeCell ref="A37:C37"/>
    <mergeCell ref="D37:F37"/>
    <mergeCell ref="A38:C38"/>
    <mergeCell ref="D38:F38"/>
    <mergeCell ref="A39:C39"/>
    <mergeCell ref="D39:F39"/>
    <mergeCell ref="A41:K41"/>
    <mergeCell ref="A42:K42"/>
    <mergeCell ref="A43:K43"/>
    <mergeCell ref="A44:K44"/>
    <mergeCell ref="A45:K45"/>
    <mergeCell ref="A46:K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2026-06-12T11:38:14Z</dcterms:created>
  <dc:creator>openpyxl</dc:creator>
  <dc:description/>
  <dc:language>en-US</dc:language>
  <cp:lastModifiedBy/>
  <dcterms:modified xsi:type="dcterms:W3CDTF">2026-06-12T11:38:14Z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